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Ergebnisdateien\"/>
    </mc:Choice>
  </mc:AlternateContent>
  <bookViews>
    <workbookView xWindow="0" yWindow="0" windowWidth="19200" windowHeight="11205"/>
  </bookViews>
  <sheets>
    <sheet name="Investitionsanalyse" sheetId="1" r:id="rId1"/>
    <sheet name="stat_Amortisation" sheetId="2" r:id="rId2"/>
    <sheet name="Interner_Zinsfuß" sheetId="3" r:id="rId3"/>
  </sheets>
  <calcPr calcId="171027"/>
</workbook>
</file>

<file path=xl/calcChain.xml><?xml version="1.0" encoding="utf-8"?>
<calcChain xmlns="http://schemas.openxmlformats.org/spreadsheetml/2006/main">
  <c r="B5" i="3" l="1"/>
  <c r="D3" i="3"/>
  <c r="E3" i="3" s="1"/>
  <c r="F3" i="3" s="1"/>
  <c r="G3" i="3" s="1"/>
  <c r="H3" i="3" s="1"/>
  <c r="I3" i="3" s="1"/>
  <c r="J3" i="3" s="1"/>
  <c r="C6" i="2"/>
  <c r="D6" i="2" s="1"/>
  <c r="E6" i="2" s="1"/>
  <c r="F6" i="2" s="1"/>
  <c r="G6" i="2" s="1"/>
  <c r="H6" i="2" s="1"/>
  <c r="I6" i="2" s="1"/>
  <c r="B4" i="2"/>
  <c r="B3" i="2"/>
  <c r="B18" i="1"/>
  <c r="C18" i="1" s="1"/>
  <c r="B15" i="1"/>
  <c r="B13" i="1"/>
  <c r="C13" i="1" s="1"/>
  <c r="C16" i="1" s="1"/>
  <c r="I11" i="1"/>
  <c r="H11" i="1"/>
  <c r="G11" i="1"/>
  <c r="F11" i="1"/>
  <c r="E11" i="1"/>
  <c r="D11" i="1"/>
  <c r="C11" i="1"/>
  <c r="B11" i="1"/>
  <c r="B10" i="1"/>
  <c r="C4" i="3" s="1"/>
  <c r="B16" i="1" l="1"/>
  <c r="D18" i="1"/>
  <c r="C20" i="1"/>
  <c r="D5" i="3" s="1"/>
  <c r="B20" i="1"/>
  <c r="C10" i="1"/>
  <c r="D13" i="1"/>
  <c r="B7" i="2"/>
  <c r="C5" i="3" l="1"/>
  <c r="B21" i="1"/>
  <c r="D16" i="1"/>
  <c r="D20" i="1" s="1"/>
  <c r="E5" i="3" s="1"/>
  <c r="E13" i="1"/>
  <c r="E18" i="1"/>
  <c r="D4" i="3"/>
  <c r="C7" i="2"/>
  <c r="D10" i="1"/>
  <c r="E16" i="1" l="1"/>
  <c r="E20" i="1" s="1"/>
  <c r="F5" i="3" s="1"/>
  <c r="F13" i="1"/>
  <c r="E10" i="1"/>
  <c r="E4" i="3"/>
  <c r="D7" i="2"/>
  <c r="F18" i="1"/>
  <c r="B8" i="2"/>
  <c r="B10" i="2" s="1"/>
  <c r="C21" i="1"/>
  <c r="C8" i="2" l="1"/>
  <c r="C10" i="2" s="1"/>
  <c r="D21" i="1"/>
  <c r="F4" i="3"/>
  <c r="E7" i="2"/>
  <c r="F10" i="1"/>
  <c r="G18" i="1"/>
  <c r="F16" i="1"/>
  <c r="F20" i="1" s="1"/>
  <c r="G5" i="3" s="1"/>
  <c r="G13" i="1"/>
  <c r="G16" i="1" l="1"/>
  <c r="G20" i="1" s="1"/>
  <c r="H5" i="3" s="1"/>
  <c r="H13" i="1"/>
  <c r="H18" i="1"/>
  <c r="D8" i="2"/>
  <c r="D10" i="2" s="1"/>
  <c r="E21" i="1"/>
  <c r="G4" i="3"/>
  <c r="F7" i="2"/>
  <c r="G10" i="1"/>
  <c r="H4" i="3" l="1"/>
  <c r="G7" i="2"/>
  <c r="H10" i="1"/>
  <c r="I18" i="1"/>
  <c r="E8" i="2"/>
  <c r="E10" i="2" s="1"/>
  <c r="F21" i="1"/>
  <c r="H16" i="1"/>
  <c r="H20" i="1" s="1"/>
  <c r="I5" i="3" s="1"/>
  <c r="I13" i="1"/>
  <c r="I16" i="1" s="1"/>
  <c r="F8" i="2" l="1"/>
  <c r="F10" i="2" s="1"/>
  <c r="G21" i="1"/>
  <c r="I10" i="1"/>
  <c r="I4" i="3"/>
  <c r="H7" i="2"/>
  <c r="I20" i="1"/>
  <c r="J5" i="3" s="1"/>
  <c r="B7" i="3" s="1"/>
  <c r="J4" i="3" l="1"/>
  <c r="I7" i="2"/>
  <c r="G8" i="2"/>
  <c r="G10" i="2" s="1"/>
  <c r="H21" i="1"/>
  <c r="H8" i="2" l="1"/>
  <c r="H10" i="2" s="1"/>
  <c r="I21" i="1"/>
  <c r="I8" i="2" s="1"/>
  <c r="I10" i="2" l="1"/>
  <c r="B11" i="2" s="1"/>
</calcChain>
</file>

<file path=xl/sharedStrings.xml><?xml version="1.0" encoding="utf-8"?>
<sst xmlns="http://schemas.openxmlformats.org/spreadsheetml/2006/main" count="29" uniqueCount="27">
  <si>
    <t>Investitionsrechnung der Movement GmbH</t>
  </si>
  <si>
    <t>zur Anschaffung einer neuen Fertigungsanlage</t>
  </si>
  <si>
    <t>Projektdaten</t>
  </si>
  <si>
    <t>Anschaffungsjahr</t>
  </si>
  <si>
    <t>Energiekosten jährlich</t>
  </si>
  <si>
    <t>Anschaffungskosten</t>
  </si>
  <si>
    <t>Mitarbeiterschulung einmalig</t>
  </si>
  <si>
    <t>Nutzungsdauer in Jahren</t>
  </si>
  <si>
    <t>Gesparte Personalkosten</t>
  </si>
  <si>
    <t>jährliche Preissteigerung</t>
  </si>
  <si>
    <t>lin. Abschreibung zur Information</t>
  </si>
  <si>
    <t>Energiekosten</t>
  </si>
  <si>
    <t>Wartung</t>
  </si>
  <si>
    <t>Mitarbeiterschulung</t>
  </si>
  <si>
    <t>Summe  der Ausgaben pro Periode</t>
  </si>
  <si>
    <t>Einsparungen</t>
  </si>
  <si>
    <t>Kapitalrückfluss</t>
  </si>
  <si>
    <t>Saldo Kapitaleinsatz/-rückfluss</t>
  </si>
  <si>
    <t>Statische Amortistationsrechnung</t>
  </si>
  <si>
    <t>Kapital</t>
  </si>
  <si>
    <t>Jahr</t>
  </si>
  <si>
    <t>Amortisationsjahr</t>
  </si>
  <si>
    <t>Amortisationsdauer</t>
  </si>
  <si>
    <t>Jahre</t>
  </si>
  <si>
    <t>Berechnung des internen Zinsfußes</t>
  </si>
  <si>
    <t>Kapitaleinsatz/-rückfluss</t>
  </si>
  <si>
    <t xml:space="preserve">Interner Zinsfuss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</si>
</sst>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[$€-1]_-;\-* #,##0.00\ [$€-1]_-;_-* &quot;-&quot;??\ [$€-1]_-"/>
    <numFmt numFmtId="165" formatCode="#,##0.00\ [$€-1];\-#,##0.00\ [$€-1]"/>
    <numFmt numFmtId="166" formatCode="_(&quot;€&quot;* #,##0.00_);_(&quot;€&quot;* \(#,##0.00\);_(&quot;€&quot;* &quot;-&quot;??_);_(@_)"/>
    <numFmt numFmtId="167" formatCode="_-* #,##0.00\ &quot;DM&quot;_-;\-* #,##0.00\ &quot;DM&quot;_-;_-* &quot;-&quot;??\ &quot;DM&quot;_-;_-@_-"/>
    <numFmt numFmtId="168" formatCode="#,##0.00_ ;\-#,##0.00\ "/>
  </numFmts>
  <fonts count="11" x14ac:knownFonts="1"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sz val="9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62"/>
      <name val="Calibri"/>
      <family val="2"/>
      <scheme val="minor"/>
    </font>
    <font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Fill="1"/>
    <xf numFmtId="0" fontId="6" fillId="0" borderId="0" xfId="0" applyFont="1" applyFill="1"/>
    <xf numFmtId="0" fontId="6" fillId="0" borderId="0" xfId="0" applyFont="1"/>
    <xf numFmtId="0" fontId="7" fillId="2" borderId="0" xfId="0" applyFont="1" applyFill="1"/>
    <xf numFmtId="0" fontId="6" fillId="3" borderId="0" xfId="0" applyFont="1" applyFill="1" applyBorder="1" applyAlignment="1">
      <alignment horizontal="right"/>
    </xf>
    <xf numFmtId="0" fontId="8" fillId="3" borderId="0" xfId="0" applyFont="1" applyFill="1" applyBorder="1" applyAlignment="1" applyProtection="1">
      <alignment horizontal="center"/>
      <protection locked="0"/>
    </xf>
    <xf numFmtId="0" fontId="6" fillId="3" borderId="0" xfId="0" applyFont="1" applyFill="1"/>
    <xf numFmtId="165" fontId="8" fillId="3" borderId="0" xfId="2" applyNumberFormat="1" applyFont="1" applyFill="1" applyBorder="1" applyAlignment="1" applyProtection="1">
      <alignment horizontal="right"/>
      <protection locked="0"/>
    </xf>
    <xf numFmtId="0" fontId="6" fillId="3" borderId="0" xfId="0" applyFont="1" applyFill="1" applyAlignment="1">
      <alignment horizontal="right"/>
    </xf>
    <xf numFmtId="0" fontId="8" fillId="3" borderId="0" xfId="0" applyFont="1" applyFill="1" applyBorder="1" applyAlignment="1">
      <alignment horizontal="center"/>
    </xf>
    <xf numFmtId="9" fontId="8" fillId="3" borderId="0" xfId="0" applyNumberFormat="1" applyFont="1" applyFill="1" applyAlignment="1" applyProtection="1">
      <alignment horizontal="center"/>
      <protection locked="0"/>
    </xf>
    <xf numFmtId="0" fontId="9" fillId="0" borderId="0" xfId="0" applyFont="1" applyFill="1"/>
    <xf numFmtId="0" fontId="6" fillId="0" borderId="0" xfId="0" applyFont="1" applyFill="1" applyBorder="1"/>
    <xf numFmtId="0" fontId="8" fillId="2" borderId="1" xfId="0" applyFont="1" applyFill="1" applyBorder="1" applyAlignment="1">
      <alignment horizontal="center"/>
    </xf>
    <xf numFmtId="165" fontId="10" fillId="0" borderId="2" xfId="1" applyNumberFormat="1" applyFont="1" applyFill="1" applyBorder="1" applyAlignment="1"/>
    <xf numFmtId="166" fontId="6" fillId="0" borderId="0" xfId="1" applyFont="1"/>
    <xf numFmtId="165" fontId="6" fillId="0" borderId="2" xfId="1" applyNumberFormat="1" applyFont="1" applyFill="1" applyBorder="1" applyAlignment="1"/>
    <xf numFmtId="165" fontId="6" fillId="0" borderId="1" xfId="1" applyNumberFormat="1" applyFont="1" applyFill="1" applyBorder="1" applyAlignment="1"/>
    <xf numFmtId="165" fontId="6" fillId="0" borderId="3" xfId="1" applyNumberFormat="1" applyFont="1" applyFill="1" applyBorder="1" applyAlignment="1"/>
    <xf numFmtId="165" fontId="6" fillId="0" borderId="4" xfId="1" applyNumberFormat="1" applyFont="1" applyFill="1" applyBorder="1" applyAlignment="1"/>
    <xf numFmtId="0" fontId="6" fillId="0" borderId="5" xfId="0" applyFont="1" applyFill="1" applyBorder="1" applyAlignment="1">
      <alignment horizontal="right" wrapText="1"/>
    </xf>
    <xf numFmtId="165" fontId="6" fillId="0" borderId="6" xfId="1" applyNumberFormat="1" applyFont="1" applyFill="1" applyBorder="1" applyAlignment="1"/>
    <xf numFmtId="165" fontId="6" fillId="0" borderId="8" xfId="1" applyNumberFormat="1" applyFont="1" applyFill="1" applyBorder="1" applyAlignment="1"/>
    <xf numFmtId="165" fontId="9" fillId="0" borderId="0" xfId="1" applyNumberFormat="1" applyFont="1" applyFill="1" applyBorder="1" applyAlignment="1"/>
    <xf numFmtId="165" fontId="6" fillId="0" borderId="0" xfId="1" applyNumberFormat="1" applyFont="1" applyFill="1" applyBorder="1" applyAlignment="1"/>
    <xf numFmtId="0" fontId="6" fillId="0" borderId="1" xfId="0" applyFont="1" applyFill="1" applyBorder="1" applyAlignment="1">
      <alignment horizontal="right" vertical="center" wrapText="1"/>
    </xf>
    <xf numFmtId="165" fontId="9" fillId="0" borderId="2" xfId="1" applyNumberFormat="1" applyFont="1" applyFill="1" applyBorder="1" applyAlignment="1"/>
    <xf numFmtId="165" fontId="8" fillId="0" borderId="1" xfId="1" applyNumberFormat="1" applyFont="1" applyFill="1" applyBorder="1" applyAlignment="1"/>
    <xf numFmtId="167" fontId="8" fillId="0" borderId="0" xfId="0" applyNumberFormat="1" applyFont="1" applyFill="1"/>
    <xf numFmtId="167" fontId="6" fillId="0" borderId="0" xfId="0" applyNumberFormat="1" applyFont="1" applyFill="1"/>
    <xf numFmtId="166" fontId="6" fillId="0" borderId="0" xfId="1" applyFont="1" applyFill="1"/>
    <xf numFmtId="0" fontId="6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165" fontId="6" fillId="4" borderId="0" xfId="2" applyNumberFormat="1" applyFont="1" applyFill="1"/>
    <xf numFmtId="168" fontId="6" fillId="0" borderId="0" xfId="2" applyNumberFormat="1" applyFont="1"/>
    <xf numFmtId="0" fontId="6" fillId="2" borderId="9" xfId="0" applyFont="1" applyFill="1" applyBorder="1" applyAlignment="1">
      <alignment horizontal="center"/>
    </xf>
    <xf numFmtId="0" fontId="8" fillId="0" borderId="8" xfId="0" applyFont="1" applyBorder="1" applyAlignment="1">
      <alignment horizontal="right"/>
    </xf>
    <xf numFmtId="0" fontId="8" fillId="2" borderId="10" xfId="0" applyFont="1" applyFill="1" applyBorder="1" applyAlignment="1">
      <alignment horizontal="center"/>
    </xf>
    <xf numFmtId="0" fontId="8" fillId="0" borderId="0" xfId="0" applyFont="1" applyFill="1" applyAlignment="1">
      <alignment horizontal="right"/>
    </xf>
    <xf numFmtId="1" fontId="8" fillId="5" borderId="0" xfId="0" applyNumberFormat="1" applyFont="1" applyFill="1" applyAlignment="1">
      <alignment horizontal="center"/>
    </xf>
    <xf numFmtId="0" fontId="8" fillId="0" borderId="0" xfId="0" applyFont="1"/>
    <xf numFmtId="1" fontId="8" fillId="5" borderId="0" xfId="0" applyNumberFormat="1" applyFont="1" applyFill="1"/>
    <xf numFmtId="0" fontId="8" fillId="0" borderId="9" xfId="0" applyFont="1" applyBorder="1"/>
    <xf numFmtId="168" fontId="6" fillId="4" borderId="9" xfId="2" applyNumberFormat="1" applyFont="1" applyFill="1" applyBorder="1"/>
    <xf numFmtId="164" fontId="6" fillId="0" borderId="9" xfId="2" applyFont="1" applyBorder="1"/>
    <xf numFmtId="0" fontId="8" fillId="0" borderId="11" xfId="0" applyFont="1" applyFill="1" applyBorder="1"/>
    <xf numFmtId="9" fontId="6" fillId="3" borderId="9" xfId="0" applyNumberFormat="1" applyFont="1" applyFill="1" applyBorder="1"/>
    <xf numFmtId="9" fontId="6" fillId="0" borderId="0" xfId="0" applyNumberFormat="1" applyFont="1"/>
    <xf numFmtId="0" fontId="10" fillId="0" borderId="1" xfId="0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right" wrapText="1"/>
    </xf>
    <xf numFmtId="165" fontId="6" fillId="0" borderId="3" xfId="1" applyNumberFormat="1" applyFont="1" applyFill="1" applyBorder="1" applyAlignment="1">
      <alignment horizontal="right" wrapText="1"/>
    </xf>
    <xf numFmtId="0" fontId="6" fillId="0" borderId="7" xfId="0" applyFont="1" applyFill="1" applyBorder="1" applyAlignment="1">
      <alignment horizontal="right" wrapText="1"/>
    </xf>
    <xf numFmtId="0" fontId="8" fillId="0" borderId="7" xfId="0" applyFont="1" applyFill="1" applyBorder="1" applyAlignment="1">
      <alignment horizontal="right" wrapText="1"/>
    </xf>
    <xf numFmtId="0" fontId="6" fillId="0" borderId="0" xfId="0" applyFont="1" applyAlignment="1">
      <alignment wrapText="1"/>
    </xf>
    <xf numFmtId="0" fontId="8" fillId="4" borderId="0" xfId="0" applyFont="1" applyFill="1" applyAlignment="1">
      <alignment horizontal="center"/>
    </xf>
    <xf numFmtId="0" fontId="8" fillId="2" borderId="0" xfId="0" applyFont="1" applyFill="1" applyAlignment="1">
      <alignment horizontal="right"/>
    </xf>
  </cellXfs>
  <cellStyles count="3">
    <cellStyle name="Euro" xfId="2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workbookViewId="0">
      <selection activeCell="B6" sqref="B6"/>
    </sheetView>
  </sheetViews>
  <sheetFormatPr baseColWidth="10" defaultColWidth="11.5703125" defaultRowHeight="15" x14ac:dyDescent="0.25"/>
  <cols>
    <col min="1" max="1" width="22.5703125" style="8" customWidth="1"/>
    <col min="2" max="9" width="13.5703125" style="8" customWidth="1"/>
    <col min="10" max="16384" width="11.5703125" style="8"/>
  </cols>
  <sheetData>
    <row r="1" spans="1:9" s="3" customFormat="1" ht="18.75" x14ac:dyDescent="0.3">
      <c r="A1" s="6" t="s">
        <v>0</v>
      </c>
      <c r="B1" s="1"/>
      <c r="C1" s="2"/>
      <c r="D1" s="2"/>
      <c r="E1" s="2"/>
      <c r="F1" s="2"/>
      <c r="G1" s="2"/>
      <c r="H1" s="2"/>
      <c r="I1" s="2"/>
    </row>
    <row r="2" spans="1:9" x14ac:dyDescent="0.25">
      <c r="A2" s="7" t="s">
        <v>1</v>
      </c>
      <c r="B2" s="7"/>
      <c r="C2" s="7"/>
      <c r="D2" s="7"/>
      <c r="E2" s="7"/>
      <c r="F2" s="7"/>
      <c r="G2" s="7"/>
      <c r="H2" s="7"/>
      <c r="I2" s="7"/>
    </row>
    <row r="3" spans="1:9" ht="12.75" customHeight="1" x14ac:dyDescent="0.25">
      <c r="A3" s="7"/>
      <c r="B3" s="7"/>
      <c r="C3" s="7"/>
      <c r="D3" s="7"/>
      <c r="E3" s="7"/>
      <c r="F3" s="7"/>
      <c r="G3" s="7"/>
      <c r="H3" s="7"/>
      <c r="I3" s="7"/>
    </row>
    <row r="4" spans="1:9" x14ac:dyDescent="0.25">
      <c r="A4" s="61" t="s">
        <v>2</v>
      </c>
      <c r="B4" s="9"/>
      <c r="C4" s="9"/>
      <c r="D4" s="9"/>
      <c r="E4" s="9"/>
      <c r="F4" s="7"/>
      <c r="G4" s="7"/>
      <c r="H4" s="7"/>
      <c r="I4" s="7"/>
    </row>
    <row r="5" spans="1:9" x14ac:dyDescent="0.25">
      <c r="A5" s="10" t="s">
        <v>3</v>
      </c>
      <c r="B5" s="11">
        <v>2016</v>
      </c>
      <c r="C5" s="12"/>
      <c r="D5" s="10" t="s">
        <v>4</v>
      </c>
      <c r="E5" s="13">
        <v>5360</v>
      </c>
      <c r="F5" s="7"/>
      <c r="G5" s="7"/>
      <c r="H5" s="7"/>
      <c r="I5" s="7"/>
    </row>
    <row r="6" spans="1:9" x14ac:dyDescent="0.25">
      <c r="A6" s="10" t="s">
        <v>5</v>
      </c>
      <c r="B6" s="13">
        <v>290000</v>
      </c>
      <c r="C6" s="12"/>
      <c r="D6" s="14" t="s">
        <v>6</v>
      </c>
      <c r="E6" s="13">
        <v>13000</v>
      </c>
      <c r="F6" s="7"/>
      <c r="G6" s="7"/>
      <c r="H6" s="7"/>
      <c r="I6" s="7"/>
    </row>
    <row r="7" spans="1:9" x14ac:dyDescent="0.25">
      <c r="A7" s="10" t="s">
        <v>7</v>
      </c>
      <c r="B7" s="11">
        <v>8</v>
      </c>
      <c r="C7" s="12"/>
      <c r="D7" s="14" t="s">
        <v>8</v>
      </c>
      <c r="E7" s="13">
        <v>85000</v>
      </c>
      <c r="F7" s="7"/>
      <c r="G7" s="7"/>
      <c r="H7" s="7"/>
      <c r="I7" s="7"/>
    </row>
    <row r="8" spans="1:9" x14ac:dyDescent="0.25">
      <c r="A8" s="10"/>
      <c r="B8" s="15"/>
      <c r="C8" s="12"/>
      <c r="D8" s="14" t="s">
        <v>9</v>
      </c>
      <c r="E8" s="16">
        <v>0.03</v>
      </c>
      <c r="F8" s="7"/>
      <c r="G8" s="7"/>
      <c r="H8" s="7"/>
      <c r="I8" s="7"/>
    </row>
    <row r="9" spans="1:9" ht="15.75" customHeight="1" thickBot="1" x14ac:dyDescent="0.3">
      <c r="A9" s="17"/>
      <c r="B9" s="17"/>
      <c r="C9" s="7"/>
      <c r="D9" s="7"/>
      <c r="E9" s="7"/>
      <c r="F9" s="7"/>
      <c r="G9" s="7"/>
      <c r="H9" s="7"/>
      <c r="I9" s="7"/>
    </row>
    <row r="10" spans="1:9" ht="15.75" thickBot="1" x14ac:dyDescent="0.3">
      <c r="A10" s="18"/>
      <c r="B10" s="19">
        <f>B5+1</f>
        <v>2017</v>
      </c>
      <c r="C10" s="19">
        <f>B10+1</f>
        <v>2018</v>
      </c>
      <c r="D10" s="19">
        <f t="shared" ref="D10:I10" si="0">C10+1</f>
        <v>2019</v>
      </c>
      <c r="E10" s="19">
        <f t="shared" si="0"/>
        <v>2020</v>
      </c>
      <c r="F10" s="19">
        <f>E10+1</f>
        <v>2021</v>
      </c>
      <c r="G10" s="19">
        <f t="shared" si="0"/>
        <v>2022</v>
      </c>
      <c r="H10" s="19">
        <f t="shared" si="0"/>
        <v>2023</v>
      </c>
      <c r="I10" s="19">
        <f t="shared" si="0"/>
        <v>2024</v>
      </c>
    </row>
    <row r="11" spans="1:9" s="21" customFormat="1" ht="30.75" thickBot="1" x14ac:dyDescent="0.3">
      <c r="A11" s="54" t="s">
        <v>10</v>
      </c>
      <c r="B11" s="20">
        <f>SLN($B$6,0,$B$7)</f>
        <v>36250</v>
      </c>
      <c r="C11" s="20">
        <f t="shared" ref="C11:I11" si="1">SLN($B$6,0,$B$7)</f>
        <v>36250</v>
      </c>
      <c r="D11" s="20">
        <f t="shared" si="1"/>
        <v>36250</v>
      </c>
      <c r="E11" s="20">
        <f t="shared" si="1"/>
        <v>36250</v>
      </c>
      <c r="F11" s="20">
        <f t="shared" si="1"/>
        <v>36250</v>
      </c>
      <c r="G11" s="20">
        <f t="shared" si="1"/>
        <v>36250</v>
      </c>
      <c r="H11" s="20">
        <f t="shared" si="1"/>
        <v>36250</v>
      </c>
      <c r="I11" s="20">
        <f t="shared" si="1"/>
        <v>36250</v>
      </c>
    </row>
    <row r="12" spans="1:9" s="21" customFormat="1" ht="15.75" thickBot="1" x14ac:dyDescent="0.3">
      <c r="A12" s="55"/>
      <c r="B12" s="22"/>
      <c r="C12" s="22"/>
      <c r="D12" s="22"/>
      <c r="E12" s="22"/>
      <c r="F12" s="22"/>
      <c r="G12" s="22"/>
      <c r="H12" s="22"/>
      <c r="I12" s="22"/>
    </row>
    <row r="13" spans="1:9" s="21" customFormat="1" ht="15.75" thickBot="1" x14ac:dyDescent="0.3">
      <c r="A13" s="55" t="s">
        <v>11</v>
      </c>
      <c r="B13" s="22">
        <f>E5</f>
        <v>5360</v>
      </c>
      <c r="C13" s="23">
        <f>B13*(1+$E$8)</f>
        <v>5520.8</v>
      </c>
      <c r="D13" s="23">
        <f t="shared" ref="D13:I13" si="2">C13*(1+$E$8)</f>
        <v>5686.424</v>
      </c>
      <c r="E13" s="23">
        <f t="shared" si="2"/>
        <v>5857.0167200000005</v>
      </c>
      <c r="F13" s="23">
        <f t="shared" si="2"/>
        <v>6032.727221600001</v>
      </c>
      <c r="G13" s="23">
        <f t="shared" si="2"/>
        <v>6213.709038248001</v>
      </c>
      <c r="H13" s="23">
        <f t="shared" si="2"/>
        <v>6400.1203093954409</v>
      </c>
      <c r="I13" s="23">
        <f t="shared" si="2"/>
        <v>6592.1239186773046</v>
      </c>
    </row>
    <row r="14" spans="1:9" s="21" customFormat="1" ht="15.75" thickBot="1" x14ac:dyDescent="0.3">
      <c r="A14" s="55" t="s">
        <v>12</v>
      </c>
      <c r="B14" s="22">
        <v>3000</v>
      </c>
      <c r="C14" s="22">
        <v>3750</v>
      </c>
      <c r="D14" s="22">
        <v>3950</v>
      </c>
      <c r="E14" s="22">
        <v>4100</v>
      </c>
      <c r="F14" s="22">
        <v>4600</v>
      </c>
      <c r="G14" s="22">
        <v>4900</v>
      </c>
      <c r="H14" s="22">
        <v>5200</v>
      </c>
      <c r="I14" s="22">
        <v>5900</v>
      </c>
    </row>
    <row r="15" spans="1:9" s="21" customFormat="1" ht="15.75" thickBot="1" x14ac:dyDescent="0.3">
      <c r="A15" s="56" t="s">
        <v>13</v>
      </c>
      <c r="B15" s="24">
        <f>E6</f>
        <v>13000</v>
      </c>
      <c r="C15" s="25"/>
      <c r="D15" s="25"/>
      <c r="E15" s="25"/>
      <c r="F15" s="25"/>
      <c r="G15" s="25"/>
      <c r="H15" s="25"/>
      <c r="I15" s="25"/>
    </row>
    <row r="16" spans="1:9" ht="31.5" thickTop="1" thickBot="1" x14ac:dyDescent="0.3">
      <c r="A16" s="26" t="s">
        <v>14</v>
      </c>
      <c r="B16" s="27">
        <f>SUM(B13:B15)</f>
        <v>21360</v>
      </c>
      <c r="C16" s="27">
        <f t="shared" ref="C16:I16" si="3">SUM(C13:C15)</f>
        <v>9270.7999999999993</v>
      </c>
      <c r="D16" s="27">
        <f t="shared" si="3"/>
        <v>9636.4239999999991</v>
      </c>
      <c r="E16" s="27">
        <f t="shared" si="3"/>
        <v>9957.0167199999996</v>
      </c>
      <c r="F16" s="27">
        <f t="shared" si="3"/>
        <v>10632.727221600002</v>
      </c>
      <c r="G16" s="27">
        <f t="shared" si="3"/>
        <v>11113.709038248002</v>
      </c>
      <c r="H16" s="27">
        <f t="shared" si="3"/>
        <v>11600.120309395441</v>
      </c>
      <c r="I16" s="27">
        <f t="shared" si="3"/>
        <v>12492.123918677305</v>
      </c>
    </row>
    <row r="17" spans="1:9" ht="15.75" thickBot="1" x14ac:dyDescent="0.3">
      <c r="A17" s="57"/>
      <c r="B17" s="28"/>
      <c r="C17" s="28"/>
      <c r="D17" s="28"/>
      <c r="E17" s="28"/>
      <c r="F17" s="28"/>
      <c r="G17" s="28"/>
      <c r="H17" s="28"/>
      <c r="I17" s="28"/>
    </row>
    <row r="18" spans="1:9" ht="15.75" thickBot="1" x14ac:dyDescent="0.3">
      <c r="A18" s="55" t="s">
        <v>15</v>
      </c>
      <c r="B18" s="22">
        <f>E7</f>
        <v>85000</v>
      </c>
      <c r="C18" s="23">
        <f>B18*(1+$E$8)</f>
        <v>87550</v>
      </c>
      <c r="D18" s="23">
        <f t="shared" ref="D18:I18" si="4">C18*(1+$E$8)</f>
        <v>90176.5</v>
      </c>
      <c r="E18" s="23">
        <f t="shared" si="4"/>
        <v>92881.794999999998</v>
      </c>
      <c r="F18" s="23">
        <f t="shared" si="4"/>
        <v>95668.248850000004</v>
      </c>
      <c r="G18" s="23">
        <f t="shared" si="4"/>
        <v>98538.296315500003</v>
      </c>
      <c r="H18" s="23">
        <f t="shared" si="4"/>
        <v>101494.445204965</v>
      </c>
      <c r="I18" s="23">
        <f t="shared" si="4"/>
        <v>104539.27856111396</v>
      </c>
    </row>
    <row r="19" spans="1:9" ht="15.75" thickBot="1" x14ac:dyDescent="0.3">
      <c r="A19" s="57"/>
      <c r="B19" s="29"/>
      <c r="C19" s="30"/>
      <c r="D19" s="30"/>
      <c r="E19" s="30"/>
      <c r="F19" s="30"/>
      <c r="G19" s="30"/>
      <c r="H19" s="30"/>
      <c r="I19" s="30"/>
    </row>
    <row r="20" spans="1:9" ht="15.75" thickBot="1" x14ac:dyDescent="0.3">
      <c r="A20" s="31" t="s">
        <v>16</v>
      </c>
      <c r="B20" s="32">
        <f>B18-B16</f>
        <v>63640</v>
      </c>
      <c r="C20" s="32">
        <f t="shared" ref="C20:I20" si="5">C18-C16</f>
        <v>78279.199999999997</v>
      </c>
      <c r="D20" s="32">
        <f t="shared" si="5"/>
        <v>80540.076000000001</v>
      </c>
      <c r="E20" s="32">
        <f t="shared" si="5"/>
        <v>82924.778279999999</v>
      </c>
      <c r="F20" s="32">
        <f t="shared" si="5"/>
        <v>85035.521628400005</v>
      </c>
      <c r="G20" s="32">
        <f t="shared" si="5"/>
        <v>87424.587277251994</v>
      </c>
      <c r="H20" s="32">
        <f t="shared" si="5"/>
        <v>89894.32489556956</v>
      </c>
      <c r="I20" s="32">
        <f t="shared" si="5"/>
        <v>92047.154642436653</v>
      </c>
    </row>
    <row r="21" spans="1:9" ht="30.75" thickBot="1" x14ac:dyDescent="0.3">
      <c r="A21" s="58" t="s">
        <v>17</v>
      </c>
      <c r="B21" s="33">
        <f>-B6+B20</f>
        <v>-226360</v>
      </c>
      <c r="C21" s="33">
        <f>B21+C20</f>
        <v>-148080.79999999999</v>
      </c>
      <c r="D21" s="33">
        <f t="shared" ref="D21:I21" si="6">C21+D20</f>
        <v>-67540.723999999987</v>
      </c>
      <c r="E21" s="33">
        <f t="shared" si="6"/>
        <v>15384.054280000011</v>
      </c>
      <c r="F21" s="33">
        <f t="shared" si="6"/>
        <v>100419.57590840002</v>
      </c>
      <c r="G21" s="33">
        <f t="shared" si="6"/>
        <v>187844.163185652</v>
      </c>
      <c r="H21" s="33">
        <f t="shared" si="6"/>
        <v>277738.48808122159</v>
      </c>
      <c r="I21" s="33">
        <f t="shared" si="6"/>
        <v>369785.64272365824</v>
      </c>
    </row>
    <row r="22" spans="1:9" x14ac:dyDescent="0.25">
      <c r="A22" s="34"/>
      <c r="B22" s="35"/>
      <c r="C22" s="35"/>
      <c r="D22" s="35"/>
      <c r="E22" s="35"/>
      <c r="F22" s="35"/>
      <c r="G22" s="35"/>
      <c r="H22" s="35"/>
      <c r="I22" s="35"/>
    </row>
    <row r="23" spans="1:9" x14ac:dyDescent="0.25">
      <c r="D23" s="7"/>
      <c r="E23" s="7"/>
      <c r="F23" s="7"/>
      <c r="G23" s="7"/>
      <c r="H23" s="7"/>
      <c r="I23" s="7"/>
    </row>
    <row r="24" spans="1:9" x14ac:dyDescent="0.25">
      <c r="D24" s="7"/>
      <c r="E24" s="7"/>
      <c r="F24" s="7"/>
      <c r="G24" s="7"/>
      <c r="H24" s="7"/>
      <c r="I24" s="7"/>
    </row>
    <row r="25" spans="1:9" x14ac:dyDescent="0.25">
      <c r="D25" s="7"/>
      <c r="E25" s="7"/>
      <c r="F25" s="7"/>
      <c r="G25" s="7"/>
      <c r="H25" s="7"/>
      <c r="I25" s="7"/>
    </row>
    <row r="26" spans="1:9" x14ac:dyDescent="0.25">
      <c r="A26" s="7"/>
      <c r="B26" s="7"/>
      <c r="C26" s="7"/>
      <c r="D26" s="7"/>
      <c r="E26" s="7"/>
      <c r="F26" s="7"/>
      <c r="G26" s="7"/>
      <c r="H26" s="7"/>
      <c r="I26" s="7"/>
    </row>
    <row r="27" spans="1:9" x14ac:dyDescent="0.25">
      <c r="D27" s="7"/>
      <c r="E27" s="7"/>
      <c r="F27" s="7"/>
      <c r="G27" s="7"/>
      <c r="H27" s="7"/>
      <c r="I27" s="7"/>
    </row>
    <row r="28" spans="1:9" x14ac:dyDescent="0.25">
      <c r="D28" s="7"/>
      <c r="E28" s="7"/>
      <c r="F28" s="7"/>
      <c r="G28" s="7"/>
      <c r="H28" s="7"/>
      <c r="I28" s="7"/>
    </row>
    <row r="29" spans="1:9" x14ac:dyDescent="0.25">
      <c r="D29" s="7"/>
      <c r="E29" s="7"/>
      <c r="F29" s="7"/>
      <c r="G29" s="7"/>
      <c r="H29" s="7"/>
      <c r="I29" s="7"/>
    </row>
    <row r="30" spans="1:9" x14ac:dyDescent="0.25">
      <c r="D30" s="7"/>
      <c r="E30" s="7"/>
      <c r="F30" s="7"/>
      <c r="G30" s="7"/>
      <c r="H30" s="7"/>
      <c r="I30" s="7"/>
    </row>
    <row r="31" spans="1:9" x14ac:dyDescent="0.25">
      <c r="D31" s="7"/>
      <c r="E31" s="7"/>
      <c r="F31" s="7"/>
      <c r="G31" s="7"/>
      <c r="H31" s="7"/>
      <c r="I31" s="7"/>
    </row>
    <row r="32" spans="1:9" x14ac:dyDescent="0.25">
      <c r="D32" s="7"/>
      <c r="E32" s="7"/>
      <c r="F32" s="7"/>
      <c r="G32" s="7"/>
      <c r="H32" s="7"/>
      <c r="I32" s="7"/>
    </row>
    <row r="33" spans="1:9" x14ac:dyDescent="0.25">
      <c r="D33" s="7"/>
      <c r="E33" s="7"/>
      <c r="F33" s="7"/>
      <c r="G33" s="7"/>
      <c r="H33" s="7"/>
      <c r="I33" s="7"/>
    </row>
    <row r="34" spans="1:9" x14ac:dyDescent="0.25">
      <c r="D34" s="7"/>
      <c r="E34" s="7"/>
      <c r="F34" s="7"/>
      <c r="G34" s="7"/>
      <c r="H34" s="7"/>
      <c r="I34" s="7"/>
    </row>
    <row r="35" spans="1:9" x14ac:dyDescent="0.25">
      <c r="D35" s="7"/>
      <c r="E35" s="7"/>
      <c r="F35" s="7"/>
      <c r="G35" s="7"/>
      <c r="H35" s="7"/>
      <c r="I35" s="7"/>
    </row>
    <row r="36" spans="1:9" x14ac:dyDescent="0.25">
      <c r="D36" s="7"/>
      <c r="E36" s="7"/>
      <c r="F36" s="7"/>
      <c r="G36" s="7"/>
      <c r="H36" s="7"/>
      <c r="I36" s="7"/>
    </row>
    <row r="37" spans="1:9" x14ac:dyDescent="0.25">
      <c r="D37" s="7"/>
      <c r="E37" s="7"/>
      <c r="F37" s="7"/>
      <c r="G37" s="7"/>
      <c r="H37" s="7"/>
      <c r="I37" s="7"/>
    </row>
    <row r="38" spans="1:9" x14ac:dyDescent="0.25">
      <c r="D38" s="7"/>
      <c r="E38" s="7"/>
      <c r="F38" s="7"/>
      <c r="G38" s="7"/>
      <c r="H38" s="7"/>
      <c r="I38" s="7"/>
    </row>
    <row r="39" spans="1:9" x14ac:dyDescent="0.25">
      <c r="D39" s="7"/>
      <c r="E39" s="7"/>
      <c r="F39" s="7"/>
      <c r="G39" s="7"/>
      <c r="H39" s="7"/>
      <c r="I39" s="7"/>
    </row>
    <row r="40" spans="1:9" x14ac:dyDescent="0.25">
      <c r="D40" s="7"/>
      <c r="E40" s="7"/>
      <c r="F40" s="7"/>
      <c r="G40" s="7"/>
      <c r="H40" s="7"/>
      <c r="I40" s="7"/>
    </row>
    <row r="41" spans="1:9" x14ac:dyDescent="0.25">
      <c r="A41" s="36"/>
      <c r="B41" s="36"/>
      <c r="C41" s="36"/>
      <c r="D41" s="7"/>
      <c r="E41" s="7"/>
      <c r="F41" s="7"/>
      <c r="G41" s="7"/>
      <c r="H41" s="7"/>
      <c r="I41" s="7"/>
    </row>
    <row r="42" spans="1:9" x14ac:dyDescent="0.25">
      <c r="A42" s="36"/>
      <c r="B42" s="36"/>
      <c r="C42" s="36"/>
      <c r="D42" s="7"/>
      <c r="E42" s="7"/>
      <c r="F42" s="7"/>
      <c r="G42" s="7"/>
      <c r="H42" s="7"/>
      <c r="I42" s="7"/>
    </row>
    <row r="43" spans="1:9" x14ac:dyDescent="0.25">
      <c r="A43" s="36"/>
      <c r="B43" s="36"/>
      <c r="C43" s="36"/>
      <c r="D43" s="7"/>
      <c r="E43" s="7"/>
      <c r="F43" s="7"/>
      <c r="G43" s="7"/>
      <c r="H43" s="7"/>
      <c r="I43" s="7"/>
    </row>
    <row r="44" spans="1:9" x14ac:dyDescent="0.25">
      <c r="A44" s="36"/>
      <c r="B44" s="36"/>
      <c r="C44" s="36"/>
      <c r="D44" s="7"/>
      <c r="E44" s="7"/>
      <c r="F44" s="7"/>
      <c r="G44" s="7"/>
      <c r="H44" s="7"/>
      <c r="I44" s="7"/>
    </row>
    <row r="45" spans="1:9" x14ac:dyDescent="0.25">
      <c r="A45" s="36"/>
      <c r="B45" s="36"/>
      <c r="C45" s="36"/>
      <c r="D45" s="7"/>
      <c r="E45" s="7"/>
      <c r="F45" s="7"/>
      <c r="G45" s="7"/>
      <c r="H45" s="7"/>
      <c r="I45" s="7"/>
    </row>
    <row r="46" spans="1:9" x14ac:dyDescent="0.25">
      <c r="A46" s="21"/>
      <c r="B46" s="21"/>
      <c r="C46" s="21"/>
    </row>
    <row r="47" spans="1:9" x14ac:dyDescent="0.25">
      <c r="A47" s="21"/>
      <c r="B47" s="21"/>
      <c r="C47" s="21"/>
    </row>
  </sheetData>
  <sheetProtection sheet="1" objects="1" scenarios="1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M17" sqref="M17"/>
    </sheetView>
  </sheetViews>
  <sheetFormatPr baseColWidth="10" defaultColWidth="11.42578125" defaultRowHeight="15" x14ac:dyDescent="0.25"/>
  <cols>
    <col min="1" max="1" width="20.42578125" style="8" customWidth="1"/>
    <col min="2" max="3" width="12.28515625" style="8" bestFit="1" customWidth="1"/>
    <col min="4" max="9" width="11.85546875" style="8" customWidth="1"/>
    <col min="10" max="16384" width="11.42578125" style="8"/>
  </cols>
  <sheetData>
    <row r="1" spans="1:9" s="5" customFormat="1" ht="18.75" x14ac:dyDescent="0.3">
      <c r="A1" s="4" t="s">
        <v>18</v>
      </c>
    </row>
    <row r="2" spans="1:9" x14ac:dyDescent="0.25">
      <c r="A2" s="37"/>
    </row>
    <row r="3" spans="1:9" x14ac:dyDescent="0.25">
      <c r="A3" s="38" t="s">
        <v>3</v>
      </c>
      <c r="B3" s="60">
        <f>Investitionsanalyse!B5</f>
        <v>2016</v>
      </c>
    </row>
    <row r="4" spans="1:9" x14ac:dyDescent="0.25">
      <c r="A4" s="38" t="s">
        <v>19</v>
      </c>
      <c r="B4" s="39">
        <f>Investitionsanalyse!B6</f>
        <v>290000</v>
      </c>
      <c r="C4" s="40"/>
      <c r="D4" s="40"/>
      <c r="E4" s="40"/>
      <c r="F4" s="40"/>
      <c r="G4" s="40"/>
      <c r="H4" s="40"/>
      <c r="I4" s="40"/>
    </row>
    <row r="5" spans="1:9" x14ac:dyDescent="0.25">
      <c r="A5" s="38"/>
      <c r="B5" s="40"/>
      <c r="C5" s="40"/>
      <c r="D5" s="40"/>
      <c r="E5" s="40"/>
      <c r="F5" s="40"/>
      <c r="G5" s="40"/>
      <c r="H5" s="40"/>
      <c r="I5" s="40"/>
    </row>
    <row r="6" spans="1:9" x14ac:dyDescent="0.25">
      <c r="B6" s="41">
        <v>1</v>
      </c>
      <c r="C6" s="41">
        <f t="shared" ref="C6:I6" si="0">B6+1</f>
        <v>2</v>
      </c>
      <c r="D6" s="41">
        <f t="shared" si="0"/>
        <v>3</v>
      </c>
      <c r="E6" s="41">
        <f t="shared" si="0"/>
        <v>4</v>
      </c>
      <c r="F6" s="41">
        <f t="shared" si="0"/>
        <v>5</v>
      </c>
      <c r="G6" s="41">
        <f t="shared" si="0"/>
        <v>6</v>
      </c>
      <c r="H6" s="41">
        <f t="shared" si="0"/>
        <v>7</v>
      </c>
      <c r="I6" s="41">
        <f t="shared" si="0"/>
        <v>8</v>
      </c>
    </row>
    <row r="7" spans="1:9" ht="15.75" thickBot="1" x14ac:dyDescent="0.3">
      <c r="A7" s="42" t="s">
        <v>20</v>
      </c>
      <c r="B7" s="43">
        <f>Investitionsanalyse!B10</f>
        <v>2017</v>
      </c>
      <c r="C7" s="43">
        <f>Investitionsanalyse!C10</f>
        <v>2018</v>
      </c>
      <c r="D7" s="43">
        <f>Investitionsanalyse!D10</f>
        <v>2019</v>
      </c>
      <c r="E7" s="43">
        <f>Investitionsanalyse!E10</f>
        <v>2020</v>
      </c>
      <c r="F7" s="43">
        <f>Investitionsanalyse!F10</f>
        <v>2021</v>
      </c>
      <c r="G7" s="43">
        <f>Investitionsanalyse!G10</f>
        <v>2022</v>
      </c>
      <c r="H7" s="43">
        <f>Investitionsanalyse!H10</f>
        <v>2023</v>
      </c>
      <c r="I7" s="43">
        <f>Investitionsanalyse!I10</f>
        <v>2024</v>
      </c>
    </row>
    <row r="8" spans="1:9" ht="30.75" thickBot="1" x14ac:dyDescent="0.3">
      <c r="A8" s="58" t="s">
        <v>17</v>
      </c>
      <c r="B8" s="33">
        <f>Investitionsanalyse!B21</f>
        <v>-226360</v>
      </c>
      <c r="C8" s="33">
        <f>Investitionsanalyse!C21</f>
        <v>-148080.79999999999</v>
      </c>
      <c r="D8" s="33">
        <f>Investitionsanalyse!D21</f>
        <v>-67540.723999999987</v>
      </c>
      <c r="E8" s="33">
        <f>Investitionsanalyse!E21</f>
        <v>15384.054280000011</v>
      </c>
      <c r="F8" s="33">
        <f>Investitionsanalyse!F21</f>
        <v>100419.57590840002</v>
      </c>
      <c r="G8" s="33">
        <f>Investitionsanalyse!G21</f>
        <v>187844.163185652</v>
      </c>
      <c r="H8" s="33">
        <f>Investitionsanalyse!H21</f>
        <v>277738.48808122159</v>
      </c>
      <c r="I8" s="33">
        <f>Investitionsanalyse!I21</f>
        <v>369785.64272365824</v>
      </c>
    </row>
    <row r="9" spans="1:9" x14ac:dyDescent="0.25">
      <c r="A9" s="38"/>
      <c r="B9" s="40"/>
      <c r="C9" s="40"/>
      <c r="D9" s="40"/>
      <c r="E9" s="40"/>
      <c r="F9" s="40"/>
      <c r="G9" s="40"/>
      <c r="H9" s="40"/>
    </row>
    <row r="10" spans="1:9" s="46" customFormat="1" x14ac:dyDescent="0.25">
      <c r="A10" s="44" t="s">
        <v>21</v>
      </c>
      <c r="B10" s="45" t="str">
        <f>IF(AND(B8&gt;0,A8&lt;0),B7,"")</f>
        <v/>
      </c>
      <c r="C10" s="45" t="str">
        <f t="shared" ref="C10:I10" si="1">IF(AND(C8&gt;0,B8&lt;0),C7,"")</f>
        <v/>
      </c>
      <c r="D10" s="45" t="str">
        <f t="shared" si="1"/>
        <v/>
      </c>
      <c r="E10" s="45">
        <f t="shared" si="1"/>
        <v>2020</v>
      </c>
      <c r="F10" s="45" t="str">
        <f t="shared" si="1"/>
        <v/>
      </c>
      <c r="G10" s="45" t="str">
        <f t="shared" si="1"/>
        <v/>
      </c>
      <c r="H10" s="45" t="str">
        <f t="shared" si="1"/>
        <v/>
      </c>
      <c r="I10" s="45" t="str">
        <f t="shared" si="1"/>
        <v/>
      </c>
    </row>
    <row r="11" spans="1:9" s="46" customFormat="1" x14ac:dyDescent="0.25">
      <c r="A11" s="44" t="s">
        <v>22</v>
      </c>
      <c r="B11" s="47">
        <f>SUM(B10:I10)-B3</f>
        <v>4</v>
      </c>
      <c r="C11" s="46" t="s">
        <v>23</v>
      </c>
    </row>
    <row r="12" spans="1:9" x14ac:dyDescent="0.25">
      <c r="A12" s="7"/>
      <c r="B12" s="7"/>
    </row>
    <row r="13" spans="1:9" x14ac:dyDescent="0.25">
      <c r="C13" s="59"/>
    </row>
  </sheetData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M22" sqref="M22"/>
    </sheetView>
  </sheetViews>
  <sheetFormatPr baseColWidth="10" defaultRowHeight="15" x14ac:dyDescent="0.25"/>
  <cols>
    <col min="1" max="1" width="23.140625" style="8" customWidth="1"/>
    <col min="2" max="2" width="13.85546875" style="8" customWidth="1"/>
    <col min="3" max="10" width="11.85546875" style="8" customWidth="1"/>
    <col min="11" max="11" width="10.7109375" style="8" bestFit="1" customWidth="1"/>
    <col min="12" max="12" width="2.85546875" style="8" customWidth="1"/>
    <col min="13" max="16384" width="11.42578125" style="8"/>
  </cols>
  <sheetData>
    <row r="1" spans="1:11" s="5" customFormat="1" ht="18.75" x14ac:dyDescent="0.3">
      <c r="A1" s="4" t="s">
        <v>24</v>
      </c>
    </row>
    <row r="3" spans="1:11" x14ac:dyDescent="0.25">
      <c r="C3" s="41">
        <v>1</v>
      </c>
      <c r="D3" s="41">
        <f t="shared" ref="D3:J3" si="0">C3+1</f>
        <v>2</v>
      </c>
      <c r="E3" s="41">
        <f t="shared" si="0"/>
        <v>3</v>
      </c>
      <c r="F3" s="41">
        <f t="shared" si="0"/>
        <v>4</v>
      </c>
      <c r="G3" s="41">
        <f t="shared" si="0"/>
        <v>5</v>
      </c>
      <c r="H3" s="41">
        <f t="shared" si="0"/>
        <v>6</v>
      </c>
      <c r="I3" s="41">
        <f t="shared" si="0"/>
        <v>7</v>
      </c>
      <c r="J3" s="41">
        <f t="shared" si="0"/>
        <v>8</v>
      </c>
    </row>
    <row r="4" spans="1:11" x14ac:dyDescent="0.25">
      <c r="C4" s="43">
        <f>Investitionsanalyse!B10</f>
        <v>2017</v>
      </c>
      <c r="D4" s="43">
        <f>Investitionsanalyse!C10</f>
        <v>2018</v>
      </c>
      <c r="E4" s="43">
        <f>Investitionsanalyse!D10</f>
        <v>2019</v>
      </c>
      <c r="F4" s="43">
        <f>Investitionsanalyse!E10</f>
        <v>2020</v>
      </c>
      <c r="G4" s="43">
        <f>Investitionsanalyse!F10</f>
        <v>2021</v>
      </c>
      <c r="H4" s="43">
        <f>Investitionsanalyse!G10</f>
        <v>2022</v>
      </c>
      <c r="I4" s="43">
        <f>Investitionsanalyse!H10</f>
        <v>2023</v>
      </c>
      <c r="J4" s="43">
        <f>Investitionsanalyse!I10</f>
        <v>2024</v>
      </c>
    </row>
    <row r="5" spans="1:11" ht="13.9" customHeight="1" x14ac:dyDescent="0.25">
      <c r="A5" s="48" t="s">
        <v>25</v>
      </c>
      <c r="B5" s="49">
        <f>-Investitionsanalyse!B6</f>
        <v>-290000</v>
      </c>
      <c r="C5" s="50">
        <f>Investitionsanalyse!B20</f>
        <v>63640</v>
      </c>
      <c r="D5" s="50">
        <f>Investitionsanalyse!C20</f>
        <v>78279.199999999997</v>
      </c>
      <c r="E5" s="50">
        <f>Investitionsanalyse!D20</f>
        <v>80540.076000000001</v>
      </c>
      <c r="F5" s="50">
        <f>Investitionsanalyse!E20</f>
        <v>82924.778279999999</v>
      </c>
      <c r="G5" s="50">
        <f>Investitionsanalyse!F20</f>
        <v>85035.521628400005</v>
      </c>
      <c r="H5" s="50">
        <f>Investitionsanalyse!G20</f>
        <v>87424.587277251994</v>
      </c>
      <c r="I5" s="50">
        <f>Investitionsanalyse!H20</f>
        <v>89894.32489556956</v>
      </c>
      <c r="J5" s="50">
        <f>Investitionsanalyse!I20</f>
        <v>92047.154642436653</v>
      </c>
      <c r="K5" s="40"/>
    </row>
    <row r="7" spans="1:11" x14ac:dyDescent="0.25">
      <c r="A7" s="51" t="s">
        <v>26</v>
      </c>
      <c r="B7" s="52">
        <f>IRR(B5:J5)</f>
        <v>0.21503683433386422</v>
      </c>
      <c r="D7" s="53"/>
      <c r="E7" s="53"/>
      <c r="F7" s="53"/>
      <c r="G7" s="53"/>
      <c r="H7" s="53"/>
      <c r="I7" s="53"/>
      <c r="J7" s="53"/>
    </row>
    <row r="8" spans="1:11" x14ac:dyDescent="0.25">
      <c r="C8" s="53"/>
      <c r="D8" s="53"/>
      <c r="E8" s="53"/>
      <c r="F8" s="53"/>
      <c r="G8" s="53"/>
      <c r="H8" s="53"/>
      <c r="I8" s="53"/>
      <c r="J8" s="53"/>
    </row>
    <row r="9" spans="1:11" x14ac:dyDescent="0.25">
      <c r="C9" s="53"/>
      <c r="D9" s="53"/>
      <c r="E9" s="53"/>
      <c r="F9" s="53"/>
      <c r="G9" s="53"/>
      <c r="H9" s="53"/>
      <c r="I9" s="53"/>
      <c r="J9" s="53"/>
    </row>
    <row r="10" spans="1:11" x14ac:dyDescent="0.25">
      <c r="C10" s="53"/>
      <c r="D10" s="53"/>
      <c r="E10" s="53"/>
      <c r="F10" s="53"/>
      <c r="G10" s="53"/>
      <c r="H10" s="53"/>
      <c r="I10" s="53"/>
      <c r="J10" s="53"/>
    </row>
    <row r="11" spans="1:11" x14ac:dyDescent="0.25">
      <c r="C11" s="53"/>
      <c r="D11" s="53"/>
      <c r="E11" s="53"/>
      <c r="F11" s="53"/>
      <c r="G11" s="53"/>
      <c r="H11" s="53"/>
      <c r="I11" s="53"/>
      <c r="J11" s="53"/>
    </row>
    <row r="12" spans="1:11" x14ac:dyDescent="0.25">
      <c r="C12" s="53"/>
      <c r="D12" s="53"/>
      <c r="E12" s="53"/>
      <c r="F12" s="53"/>
      <c r="G12" s="53"/>
      <c r="H12" s="53"/>
      <c r="I12" s="53"/>
      <c r="J12" s="53"/>
    </row>
    <row r="13" spans="1:11" x14ac:dyDescent="0.25">
      <c r="C13" s="53"/>
      <c r="D13" s="53"/>
      <c r="E13" s="53"/>
      <c r="F13" s="53"/>
      <c r="G13" s="53"/>
      <c r="H13" s="53"/>
      <c r="I13" s="53"/>
      <c r="J13" s="53"/>
    </row>
    <row r="14" spans="1:11" x14ac:dyDescent="0.25">
      <c r="C14" s="53"/>
      <c r="D14" s="53"/>
      <c r="E14" s="53"/>
      <c r="F14" s="53"/>
      <c r="G14" s="53"/>
      <c r="H14" s="53"/>
      <c r="I14" s="53"/>
      <c r="J14" s="53"/>
    </row>
    <row r="15" spans="1:11" x14ac:dyDescent="0.25">
      <c r="C15" s="53"/>
      <c r="D15" s="53"/>
      <c r="E15" s="53"/>
      <c r="F15" s="53"/>
      <c r="G15" s="53"/>
      <c r="H15" s="53"/>
      <c r="I15" s="53"/>
      <c r="J15" s="53"/>
    </row>
    <row r="16" spans="1:11" x14ac:dyDescent="0.25">
      <c r="A16" s="53"/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Investitionsanalyse</vt:lpstr>
      <vt:lpstr>stat_Amortisation</vt:lpstr>
      <vt:lpstr>Interner_Zinsfuß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2012-01-11T08:02:16Z</dcterms:created>
  <dcterms:modified xsi:type="dcterms:W3CDTF">2016-09-13T10:03:29Z</dcterms:modified>
</cp:coreProperties>
</file>